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  <sheet name="Sheet1" sheetId="8" r:id="rId8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<sst xmlns="http://schemas.openxmlformats.org/spreadsheetml/2006/main" count="396" uniqueCount="344">
  <si>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</si>
  <si>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</si>
  <si>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</si>
  <si>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</si>
  <si>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</si>
  <si>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</si>
  <si>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</si>
  <si>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</si>
  <si>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</si>
  <si>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</si>
  <si>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</si>
  <si>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</si>
  <si>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</si>
  <si>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</si>
  <si>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</si>
  <si>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</si>
  <si>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</si>
  <si>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</si>
  <si>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</si>
  <si>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</si>
  <si>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</si>
  <si>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</si>
  <si>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</si>
  <si>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</si>
  <si>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</si>
  <si>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</si>
  <si>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</si>
  <si>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</si>
  <si>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</si>
  <si>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</si>
  <si>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</si>
  <si>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</si>
  <si>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</si>
  <si>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</si>
  <si>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</si>
  <si>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</si>
  <si>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</si>
  <si>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</si>
  <si>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</si>
  <si>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</si>
  <si>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</si>
  <si>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</si>
  <si>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</si>
  <si>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</si>
  <si>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</si>
  <si>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</si>
  <si>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</si>
  <si>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</si>
  <si>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</si>
  <si>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</si>
  <si>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</si>
  <si>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</si>
  <si>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</si>
  <si>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</si>
  <si>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</si>
  <si>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</si>
  <si>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</si>
  <si>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</si>
  <si>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</si>
  <si>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</si>
  <si>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</si>
  <si>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</si>
  <si>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</si>
  <si>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</si>
  <si>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</si>
  <si>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</si>
  <si>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</si>
  <si>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</si>
  <si>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</si>
  <si>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</si>
  <si>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</si>
  <si>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</si>
  <si>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</si>
  <si>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</si>
  <si>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</si>
  <si>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</si>
  <si>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</si>
  <si>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</si>
  <si>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</si>
  <si>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</si>
  <si>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</si>
  <si>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</si>
  <si>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</si>
  <si>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</si>
  <si>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</si>
  <si>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</si>
  <si>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</si>
  <si>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</si>
  <si>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</si>
  <si>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</si>
  <si>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</si>
  <si>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</si>
  <si>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</si>
  <si>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</si>
  <si>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</si>
  <si>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</si>
  <si>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</si>
  <si>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</si>
  <si>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</si>
  <si>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</si>
  <si>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</si>
  <si>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</si>
  <si>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</si>
  <si>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</si>
  <si>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</si>
  <si>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</si>
  <si>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</si>
  <si>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</si>
  <si>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</si>
  <si>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</si>
  <si>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</si>
  <si>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</si>
  <si>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</si>
  <si>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</si>
  <si>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</si>
  <si>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</si>
  <si>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</si>
  <si>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</si>
  <si>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</si>
  <si>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</si>
  <si>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</si>
  <si>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</si>
  <si>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</si>
  <si>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</si>
  <si>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</si>
  <si>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</si>
  <si>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</si>
  <si>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</si>
  <si>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</si>
  <si>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</si>
  <si>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</si>
  <si>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</si>
  <si>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</si>
  <si>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</si>
  <si>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</si>
  <si>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</si>
  <si>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</si>
  <si>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</si>
  <si>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</si>
  <si>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</si>
  <si>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</si>
  <si>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</si>
  <si>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</si>
  <si>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</si>
  <si>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</si>
  <si>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</si>
  <si>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</si>
  <si>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</si>
  <si>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</si>
  <si>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</si>
  <si>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</si>
  <si>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</si>
  <si>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</si>
  <si>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</si>
  <si>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</si>
  <si>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</si>
  <si>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</si>
  <si>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</si>
  <si>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</si>
  <si>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</si>
  <si>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</si>
  <si>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</si>
  <si>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</si>
  <si>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</si>
  <si>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</si>
  <si>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</si>
  <si>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</si>
  <si>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</si>
  <si>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</si>
  <si>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</si>
  <si>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</si>
  <si>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</si>
  <si>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</si>
  <si>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</si>
  <si>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</si>
  <si>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</si>
  <si>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</si>
  <si>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</si>
  <si>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</si>
  <si>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</si>
  <si>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</si>
  <si>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</si>
  <si>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</si>
  <si>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</si>
  <si>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</si>
  <si>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</si>
  <si>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</si>
  <si>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</si>
  <si>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</si>
  <si>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</si>
  <si>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</si>
  <si>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</si>
  <si>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</si>
  <si>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</si>
  <si>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</si>
  <si>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</si>
  <si>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</si>
  <si>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</si>
  <si>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</si>
  <si>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</si>
  <si>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</si>
  <si>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</si>
  <si>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</si>
  <si>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</si>
  <si>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</si>
  <si>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</si>
  <si>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</si>
  <si>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</si>
  <si>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</si>
  <si>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</si>
  <si>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</si>
  <si>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</si>
  <si>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</si>
  <si>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</si>
  <si>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</si>
  <si>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</si>
  <si>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</si>
  <si>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</si>
  <si>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</si>
  <si>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</si>
  <si>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</si>
  <si>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</si>
  <si>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</si>
  <si>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</si>
  <si>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</si>
  <si>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</si>
  <si>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</si>
  <si>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</si>
  <si>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</si>
  <si>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</si>
  <si>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</si>
  <si>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</si>
  <si>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</si>
  <si>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</si>
  <si>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</si>
  <si>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</si>
  <si>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</si>
  <si>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</si>
  <si>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</si>
  <si>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</si>
  <si>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</si>
  <si>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</si>
  <si>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</si>
  <si>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</si>
  <si>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</si>
  <si>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</si>
  <si>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</si>
  <si>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</si>
  <si>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</si>
  <si>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</si>
  <si>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</si>
  <si>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</si>
  <si>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</si>
  <si>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</si>
  <si>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</si>
  <si>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</si>
  <si>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</si>
  <si>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</si>
  <si>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</si>
  <si>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</si>
  <si>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</si>
  <si>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</si>
  <si>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</si>
  <si>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</si>
  <si>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</si>
  <si>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</si>
  <si>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</si>
  <si>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</si>
  <si>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</si>
  <si>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</si>
  <si>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</si>
  <si>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</si>
  <si>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</si>
  <si>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</si>
  <si>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</si>
  <si>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</si>
  <si>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</si>
  <si>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</si>
  <si>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</si>
  <si>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</si>
  <si>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</si>
  <si>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</si>
  <si>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</si>
  <si>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</si>
  <si>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</si>
  <si>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</si>
  <si>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</si>
  <si>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</si>
  <si>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</si>
  <si>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</si>
  <si>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</si>
  <si>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</si>
  <si>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</si>
  <si>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</si>
  <si>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</si>
  <si>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</si>
  <si>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</si>
  <si>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</si>
  <si>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</si>
  <si>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</si>
  <si>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</si>
  <si>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</si>
  <si>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</si>
  <si>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</si>
  <si>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</si>
  <si>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</si>
  <si>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</si>
  <si>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</si>
  <si>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</si>
  <si>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</si>
  <si>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</si>
  <si>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</si>
  <si>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</si>
  <si>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</si>
  <si>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</si>
  <si>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</si>
  <si>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</si>
  <si>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</si>
  <si>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</si>
  <si>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</si>
  <si>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</si>
  <si>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</si>
  <si>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</si>
  <si>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</si>
  <si>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</si>
  <si>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</si>
  <si>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</si>
  <si>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</si>
  <si>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</si>
  <si>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</si>
  <si>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</si>
  <si>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</si>
  <si>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</si>
  <si>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</si>
  <si>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</si>
  <si>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01/6177-310</t>
  </si>
  <si>
    <t>Miličić Luka</t>
  </si>
  <si>
    <t>stanje na dan 30.6.2011.</t>
  </si>
  <si>
    <t>u razdoblju 1.1.2011 do 30.06.2011</t>
  </si>
  <si>
    <t>u razdoblju 01.01.2011. do 30.06.2011.</t>
  </si>
  <si>
    <t>Obveznik: Dalekovod d.d.</t>
  </si>
  <si>
    <t xml:space="preserve">Obveznik: Dalekovod d.d . </t>
  </si>
  <si>
    <t>viktor.horvatinovic@dalekovod.hr</t>
  </si>
  <si>
    <t>01/2459-710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</si>
</sst>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indent="2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5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righ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viktor.horvatinov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247</v>
      </c>
      <c r="B1" s="186"/>
      <c r="C1" s="18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4" t="s">
        <v>248</v>
      </c>
      <c r="B2" s="135"/>
      <c r="C2" s="135"/>
      <c r="D2" s="136"/>
      <c r="E2" s="120">
        <v>40544</v>
      </c>
      <c r="F2" s="12"/>
      <c r="G2" s="13" t="s">
        <v>249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7" t="s">
        <v>316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0" t="s">
        <v>250</v>
      </c>
      <c r="B6" s="141"/>
      <c r="C6" s="132" t="s">
        <v>323</v>
      </c>
      <c r="D6" s="13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2" t="s">
        <v>251</v>
      </c>
      <c r="B8" s="143"/>
      <c r="C8" s="132" t="s">
        <v>324</v>
      </c>
      <c r="D8" s="13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9" t="s">
        <v>252</v>
      </c>
      <c r="B10" s="130"/>
      <c r="C10" s="132" t="s">
        <v>325</v>
      </c>
      <c r="D10" s="13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1"/>
      <c r="B11" s="13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0" t="s">
        <v>253</v>
      </c>
      <c r="B12" s="141"/>
      <c r="C12" s="144" t="s">
        <v>326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0" t="s">
        <v>254</v>
      </c>
      <c r="B14" s="141"/>
      <c r="C14" s="150" t="s">
        <v>327</v>
      </c>
      <c r="D14" s="151"/>
      <c r="E14" s="16"/>
      <c r="F14" s="144" t="s">
        <v>328</v>
      </c>
      <c r="G14" s="145"/>
      <c r="H14" s="145"/>
      <c r="I14" s="14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0" t="s">
        <v>255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0" t="s">
        <v>256</v>
      </c>
      <c r="B18" s="141"/>
      <c r="C18" s="147" t="s">
        <v>330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0" t="s">
        <v>257</v>
      </c>
      <c r="B20" s="141"/>
      <c r="C20" s="147" t="s">
        <v>331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0" t="s">
        <v>258</v>
      </c>
      <c r="B22" s="141"/>
      <c r="C22" s="121">
        <v>133</v>
      </c>
      <c r="D22" s="144" t="s">
        <v>328</v>
      </c>
      <c r="E22" s="152"/>
      <c r="F22" s="153"/>
      <c r="G22" s="140"/>
      <c r="H22" s="15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0" t="s">
        <v>259</v>
      </c>
      <c r="B24" s="141"/>
      <c r="C24" s="121">
        <v>21</v>
      </c>
      <c r="D24" s="144" t="s">
        <v>332</v>
      </c>
      <c r="E24" s="152"/>
      <c r="F24" s="152"/>
      <c r="G24" s="153"/>
      <c r="H24" s="51" t="s">
        <v>260</v>
      </c>
      <c r="I24" s="128">
        <v>1388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40" t="s">
        <v>261</v>
      </c>
      <c r="B26" s="141"/>
      <c r="C26" s="122" t="s">
        <v>333</v>
      </c>
      <c r="D26" s="25"/>
      <c r="E26" s="33"/>
      <c r="F26" s="24"/>
      <c r="G26" s="154" t="s">
        <v>262</v>
      </c>
      <c r="H26" s="141"/>
      <c r="I26" s="123" t="s">
        <v>322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6" t="s">
        <v>263</v>
      </c>
      <c r="B28" s="157"/>
      <c r="C28" s="158"/>
      <c r="D28" s="158"/>
      <c r="E28" s="159" t="s">
        <v>264</v>
      </c>
      <c r="F28" s="160"/>
      <c r="G28" s="160"/>
      <c r="H28" s="161" t="s">
        <v>265</v>
      </c>
      <c r="I28" s="16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94"/>
      <c r="B31" s="22"/>
      <c r="C31" s="21"/>
      <c r="D31" s="166"/>
      <c r="E31" s="166"/>
      <c r="F31" s="166"/>
      <c r="G31" s="167"/>
      <c r="H31" s="16"/>
      <c r="I31" s="101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32"/>
      <c r="I32" s="13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32"/>
      <c r="I34" s="13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32"/>
      <c r="I36" s="133"/>
      <c r="J36" s="10"/>
      <c r="K36" s="10"/>
      <c r="L36" s="10"/>
    </row>
    <row r="37" spans="1:12" ht="12.75">
      <c r="A37" s="103"/>
      <c r="B37" s="30"/>
      <c r="C37" s="168"/>
      <c r="D37" s="169"/>
      <c r="E37" s="16"/>
      <c r="F37" s="168"/>
      <c r="G37" s="169"/>
      <c r="H37" s="16"/>
      <c r="I37" s="95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32"/>
      <c r="I38" s="13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32"/>
      <c r="I40" s="13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9" t="s">
        <v>266</v>
      </c>
      <c r="B44" s="175"/>
      <c r="C44" s="132"/>
      <c r="D44" s="133"/>
      <c r="E44" s="26"/>
      <c r="F44" s="144"/>
      <c r="G44" s="164"/>
      <c r="H44" s="164"/>
      <c r="I44" s="165"/>
      <c r="J44" s="10"/>
      <c r="K44" s="10"/>
      <c r="L44" s="10"/>
    </row>
    <row r="45" spans="1:12" ht="12.75">
      <c r="A45" s="103"/>
      <c r="B45" s="30"/>
      <c r="C45" s="168"/>
      <c r="D45" s="169"/>
      <c r="E45" s="16"/>
      <c r="F45" s="168"/>
      <c r="G45" s="190"/>
      <c r="H45" s="35"/>
      <c r="I45" s="107"/>
      <c r="J45" s="10"/>
      <c r="K45" s="10"/>
      <c r="L45" s="10"/>
    </row>
    <row r="46" spans="1:12" ht="12.75">
      <c r="A46" s="129" t="s">
        <v>267</v>
      </c>
      <c r="B46" s="175"/>
      <c r="C46" s="144" t="s">
        <v>334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9" t="s">
        <v>269</v>
      </c>
      <c r="B48" s="175"/>
      <c r="C48" s="179" t="s">
        <v>343</v>
      </c>
      <c r="D48" s="177"/>
      <c r="E48" s="178"/>
      <c r="F48" s="16"/>
      <c r="G48" s="51" t="s">
        <v>270</v>
      </c>
      <c r="H48" s="179" t="s">
        <v>335</v>
      </c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9" t="s">
        <v>256</v>
      </c>
      <c r="B50" s="175"/>
      <c r="C50" s="176" t="s">
        <v>342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0" t="s">
        <v>271</v>
      </c>
      <c r="B52" s="141"/>
      <c r="C52" s="179" t="s">
        <v>336</v>
      </c>
      <c r="D52" s="177"/>
      <c r="E52" s="177"/>
      <c r="F52" s="177"/>
      <c r="G52" s="177"/>
      <c r="H52" s="177"/>
      <c r="I52" s="146"/>
      <c r="J52" s="10"/>
      <c r="K52" s="10"/>
      <c r="L52" s="10"/>
    </row>
    <row r="53" spans="1:12" ht="12.75">
      <c r="A53" s="108"/>
      <c r="B53" s="20"/>
      <c r="C53" s="187" t="s">
        <v>272</v>
      </c>
      <c r="D53" s="187"/>
      <c r="E53" s="187"/>
      <c r="F53" s="187"/>
      <c r="G53" s="187"/>
      <c r="H53" s="18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0" t="s">
        <v>273</v>
      </c>
      <c r="C55" s="181"/>
      <c r="D55" s="181"/>
      <c r="E55" s="18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2" t="s">
        <v>305</v>
      </c>
      <c r="C56" s="183"/>
      <c r="D56" s="183"/>
      <c r="E56" s="183"/>
      <c r="F56" s="183"/>
      <c r="G56" s="183"/>
      <c r="H56" s="183"/>
      <c r="I56" s="184"/>
      <c r="J56" s="10"/>
      <c r="K56" s="10"/>
      <c r="L56" s="10"/>
    </row>
    <row r="57" spans="1:12" ht="12.75">
      <c r="A57" s="108"/>
      <c r="B57" s="182" t="s">
        <v>306</v>
      </c>
      <c r="C57" s="183"/>
      <c r="D57" s="183"/>
      <c r="E57" s="183"/>
      <c r="F57" s="183"/>
      <c r="G57" s="183"/>
      <c r="H57" s="183"/>
      <c r="I57" s="110"/>
      <c r="J57" s="10"/>
      <c r="K57" s="10"/>
      <c r="L57" s="10"/>
    </row>
    <row r="58" spans="1:12" ht="12.75">
      <c r="A58" s="108"/>
      <c r="B58" s="182" t="s">
        <v>307</v>
      </c>
      <c r="C58" s="183"/>
      <c r="D58" s="183"/>
      <c r="E58" s="183"/>
      <c r="F58" s="183"/>
      <c r="G58" s="183"/>
      <c r="H58" s="183"/>
      <c r="I58" s="184"/>
      <c r="J58" s="10"/>
      <c r="K58" s="10"/>
      <c r="L58" s="10"/>
    </row>
    <row r="59" spans="1:12" ht="12.75">
      <c r="A59" s="108"/>
      <c r="B59" s="182" t="s">
        <v>308</v>
      </c>
      <c r="C59" s="183"/>
      <c r="D59" s="183"/>
      <c r="E59" s="183"/>
      <c r="F59" s="183"/>
      <c r="G59" s="183"/>
      <c r="H59" s="183"/>
      <c r="I59" s="18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274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275</v>
      </c>
      <c r="F62" s="33"/>
      <c r="G62" s="170" t="s">
        <v>276</v>
      </c>
      <c r="H62" s="171"/>
      <c r="I62" s="172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3"/>
      <c r="H63" s="17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viktor.horvatinovic@dalekovod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6">
      <selection activeCell="K64" sqref="K64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24" t="s">
        <v>152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341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58</v>
      </c>
      <c r="B4" s="230"/>
      <c r="C4" s="230"/>
      <c r="D4" s="230"/>
      <c r="E4" s="230"/>
      <c r="F4" s="230"/>
      <c r="G4" s="230"/>
      <c r="H4" s="231"/>
      <c r="I4" s="58" t="s">
        <v>277</v>
      </c>
      <c r="J4" s="59" t="s">
        <v>318</v>
      </c>
      <c r="K4" s="60" t="s">
        <v>319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5" t="s">
        <v>59</v>
      </c>
      <c r="B7" s="206"/>
      <c r="C7" s="206"/>
      <c r="D7" s="206"/>
      <c r="E7" s="206"/>
      <c r="F7" s="206"/>
      <c r="G7" s="206"/>
      <c r="H7" s="223"/>
      <c r="I7" s="3">
        <v>1</v>
      </c>
      <c r="J7" s="6">
        <v>0</v>
      </c>
      <c r="K7" s="6">
        <v>0</v>
      </c>
    </row>
    <row r="8" spans="1:11" ht="12.75">
      <c r="A8" s="212" t="s">
        <v>12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799555170</v>
      </c>
      <c r="K8" s="53">
        <f>K9+K16+K26+K35+K39</f>
        <v>815525281</v>
      </c>
    </row>
    <row r="9" spans="1:11" ht="12.75">
      <c r="A9" s="209" t="s">
        <v>204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19935669</v>
      </c>
      <c r="K9" s="53">
        <f>SUM(K10:K15)</f>
        <v>17333290</v>
      </c>
    </row>
    <row r="10" spans="1:11" ht="12.75">
      <c r="A10" s="209" t="s">
        <v>111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0</v>
      </c>
      <c r="K10" s="7">
        <v>0</v>
      </c>
    </row>
    <row r="11" spans="1:11" ht="12.75">
      <c r="A11" s="209" t="s">
        <v>13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10704401</v>
      </c>
      <c r="K11" s="7">
        <v>7591896</v>
      </c>
    </row>
    <row r="12" spans="1:11" ht="12.75">
      <c r="A12" s="209" t="s">
        <v>112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0</v>
      </c>
      <c r="K12" s="7">
        <v>0</v>
      </c>
    </row>
    <row r="13" spans="1:11" ht="12.75">
      <c r="A13" s="209" t="s">
        <v>207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0</v>
      </c>
    </row>
    <row r="14" spans="1:11" ht="12.75">
      <c r="A14" s="209" t="s">
        <v>208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9231268</v>
      </c>
      <c r="K14" s="7">
        <v>9741394</v>
      </c>
    </row>
    <row r="15" spans="1:11" ht="12.75">
      <c r="A15" s="209" t="s">
        <v>209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0</v>
      </c>
    </row>
    <row r="16" spans="1:11" ht="12.75">
      <c r="A16" s="209" t="s">
        <v>205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482882260</v>
      </c>
      <c r="K16" s="53">
        <f>SUM(K17:K25)</f>
        <v>461337038</v>
      </c>
    </row>
    <row r="17" spans="1:11" ht="12.75">
      <c r="A17" s="209" t="s">
        <v>210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13521765</v>
      </c>
      <c r="K17" s="7">
        <v>13521765</v>
      </c>
    </row>
    <row r="18" spans="1:11" ht="12.75">
      <c r="A18" s="209" t="s">
        <v>246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122237664</v>
      </c>
      <c r="K18" s="7">
        <v>117884475</v>
      </c>
    </row>
    <row r="19" spans="1:11" ht="12.75">
      <c r="A19" s="209" t="s">
        <v>211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168936051</v>
      </c>
      <c r="K19" s="7">
        <v>157260302</v>
      </c>
    </row>
    <row r="20" spans="1:11" ht="12.75">
      <c r="A20" s="209" t="s">
        <v>26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25267540</v>
      </c>
      <c r="K20" s="7">
        <v>19719204</v>
      </c>
    </row>
    <row r="21" spans="1:11" ht="12.75">
      <c r="A21" s="209" t="s">
        <v>27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>
      <c r="A22" s="209" t="s">
        <v>71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0</v>
      </c>
      <c r="K22" s="7">
        <v>0</v>
      </c>
    </row>
    <row r="23" spans="1:11" ht="12.75">
      <c r="A23" s="209" t="s">
        <v>72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46718248</v>
      </c>
      <c r="K23" s="7">
        <v>46750300</v>
      </c>
    </row>
    <row r="24" spans="1:11" ht="12.75">
      <c r="A24" s="209" t="s">
        <v>73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0</v>
      </c>
      <c r="K24" s="7">
        <v>0</v>
      </c>
    </row>
    <row r="25" spans="1:11" ht="12.75">
      <c r="A25" s="209" t="s">
        <v>74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106200992</v>
      </c>
      <c r="K25" s="7">
        <v>106200992</v>
      </c>
    </row>
    <row r="26" spans="1:11" ht="12.75">
      <c r="A26" s="209" t="s">
        <v>189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296737241</v>
      </c>
      <c r="K26" s="53">
        <f>SUM(K27:K34)</f>
        <v>336847579</v>
      </c>
    </row>
    <row r="27" spans="1:11" ht="12.75">
      <c r="A27" s="209" t="s">
        <v>75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205418497</v>
      </c>
      <c r="K27" s="7">
        <v>221828902</v>
      </c>
    </row>
    <row r="28" spans="1:11" ht="12.75">
      <c r="A28" s="209" t="s">
        <v>76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11382208</v>
      </c>
      <c r="K28" s="7">
        <v>12124505</v>
      </c>
    </row>
    <row r="29" spans="1:11" ht="12.75">
      <c r="A29" s="209" t="s">
        <v>77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18889640</v>
      </c>
      <c r="K29" s="7">
        <v>39123740</v>
      </c>
    </row>
    <row r="30" spans="1:11" ht="21.75" customHeight="1">
      <c r="A30" s="209" t="s">
        <v>82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8551101</v>
      </c>
      <c r="K30" s="7">
        <v>8551101</v>
      </c>
    </row>
    <row r="31" spans="1:11" ht="12.75">
      <c r="A31" s="209" t="s">
        <v>83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29698444</v>
      </c>
      <c r="K31" s="7">
        <v>29698444</v>
      </c>
    </row>
    <row r="32" spans="1:11" ht="12.75">
      <c r="A32" s="209" t="s">
        <v>84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22797351</v>
      </c>
      <c r="K32" s="7">
        <v>25520887</v>
      </c>
    </row>
    <row r="33" spans="1:11" ht="12.75">
      <c r="A33" s="209" t="s">
        <v>78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0</v>
      </c>
      <c r="K33" s="7">
        <v>0</v>
      </c>
    </row>
    <row r="34" spans="1:11" ht="12.75">
      <c r="A34" s="209" t="s">
        <v>182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0</v>
      </c>
      <c r="K34" s="7">
        <v>0</v>
      </c>
    </row>
    <row r="35" spans="1:11" ht="12.75">
      <c r="A35" s="209" t="s">
        <v>183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v>0</v>
      </c>
      <c r="K35" s="53">
        <v>7374</v>
      </c>
    </row>
    <row r="36" spans="1:11" ht="12.75">
      <c r="A36" s="209" t="s">
        <v>79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80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>
        <v>0</v>
      </c>
    </row>
    <row r="38" spans="1:11" ht="12.75">
      <c r="A38" s="209" t="s">
        <v>81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0</v>
      </c>
      <c r="K38" s="7">
        <v>0</v>
      </c>
    </row>
    <row r="39" spans="1:11" ht="12.75">
      <c r="A39" s="209" t="s">
        <v>184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0</v>
      </c>
      <c r="K39" s="7">
        <v>0</v>
      </c>
    </row>
    <row r="40" spans="1:11" ht="12.75">
      <c r="A40" s="212" t="s">
        <v>239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1411333429</v>
      </c>
      <c r="K40" s="53">
        <f>K41+K49+K56+K64</f>
        <v>1396032751</v>
      </c>
    </row>
    <row r="41" spans="1:11" ht="12.75">
      <c r="A41" s="209" t="s">
        <v>99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314767443</v>
      </c>
      <c r="K41" s="53">
        <f>SUM(K42:K48)</f>
        <v>290706814</v>
      </c>
    </row>
    <row r="42" spans="1:11" ht="12.75">
      <c r="A42" s="209" t="s">
        <v>116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84950752</v>
      </c>
      <c r="K42" s="7">
        <v>78588087</v>
      </c>
    </row>
    <row r="43" spans="1:11" ht="12.75">
      <c r="A43" s="209" t="s">
        <v>117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134421350</v>
      </c>
      <c r="K43" s="7">
        <v>120291693</v>
      </c>
    </row>
    <row r="44" spans="1:11" ht="12.75">
      <c r="A44" s="209" t="s">
        <v>85</v>
      </c>
      <c r="B44" s="210"/>
      <c r="C44" s="210"/>
      <c r="D44" s="210"/>
      <c r="E44" s="210"/>
      <c r="F44" s="210"/>
      <c r="G44" s="210"/>
      <c r="H44" s="211"/>
      <c r="I44" s="1">
        <v>38</v>
      </c>
      <c r="J44" s="127">
        <v>95395341</v>
      </c>
      <c r="K44" s="7">
        <v>91827034</v>
      </c>
    </row>
    <row r="45" spans="1:11" ht="12.75">
      <c r="A45" s="209" t="s">
        <v>86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0</v>
      </c>
      <c r="K45" s="7">
        <v>0</v>
      </c>
    </row>
    <row r="46" spans="1:11" ht="12.75">
      <c r="A46" s="209" t="s">
        <v>87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0</v>
      </c>
      <c r="K46" s="7">
        <v>0</v>
      </c>
    </row>
    <row r="47" spans="1:11" ht="12.75">
      <c r="A47" s="209" t="s">
        <v>88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>
        <v>0</v>
      </c>
    </row>
    <row r="48" spans="1:11" ht="12.75">
      <c r="A48" s="209" t="s">
        <v>89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100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880721122</v>
      </c>
      <c r="K49" s="53">
        <f>SUM(K50:K55)</f>
        <v>876275870</v>
      </c>
    </row>
    <row r="50" spans="1:11" ht="12.75">
      <c r="A50" s="209" t="s">
        <v>199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46887177</v>
      </c>
      <c r="K50" s="7">
        <v>46704884</v>
      </c>
    </row>
    <row r="51" spans="1:11" ht="12.75">
      <c r="A51" s="209" t="s">
        <v>200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744424644</v>
      </c>
      <c r="K51" s="7">
        <v>671618638</v>
      </c>
    </row>
    <row r="52" spans="1:11" ht="12.75">
      <c r="A52" s="209" t="s">
        <v>201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0</v>
      </c>
      <c r="K52" s="7">
        <v>0</v>
      </c>
    </row>
    <row r="53" spans="1:11" ht="12.75">
      <c r="A53" s="209" t="s">
        <v>202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1150392</v>
      </c>
      <c r="K53" s="7">
        <v>1178326</v>
      </c>
    </row>
    <row r="54" spans="1:11" ht="12.75">
      <c r="A54" s="209" t="s">
        <v>9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30657572</v>
      </c>
      <c r="K54" s="7">
        <v>57618692</v>
      </c>
    </row>
    <row r="55" spans="1:11" ht="12.75">
      <c r="A55" s="209" t="s">
        <v>10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57601337</v>
      </c>
      <c r="K55" s="7">
        <v>99155330</v>
      </c>
    </row>
    <row r="56" spans="1:11" ht="12.75">
      <c r="A56" s="209" t="s">
        <v>101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129753577</v>
      </c>
      <c r="K56" s="53">
        <f>SUM(K57:K63)</f>
        <v>122848618</v>
      </c>
    </row>
    <row r="57" spans="1:11" ht="12.75">
      <c r="A57" s="209" t="s">
        <v>75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76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30862219</v>
      </c>
      <c r="K58" s="7">
        <v>35114849</v>
      </c>
    </row>
    <row r="59" spans="1:11" ht="12.75">
      <c r="A59" s="209" t="s">
        <v>241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82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855000</v>
      </c>
      <c r="K60" s="7">
        <v>855000</v>
      </c>
    </row>
    <row r="61" spans="1:11" ht="12.75">
      <c r="A61" s="209" t="s">
        <v>83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26629</v>
      </c>
      <c r="K61" s="7">
        <v>26629</v>
      </c>
    </row>
    <row r="62" spans="1:11" ht="12.75">
      <c r="A62" s="209" t="s">
        <v>84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98009729</v>
      </c>
      <c r="K62" s="7">
        <v>86852140</v>
      </c>
    </row>
    <row r="63" spans="1:11" ht="12.75">
      <c r="A63" s="209" t="s">
        <v>45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0</v>
      </c>
      <c r="K63" s="7">
        <v>0</v>
      </c>
    </row>
    <row r="64" spans="1:11" ht="12.75">
      <c r="A64" s="209" t="s">
        <v>206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86091287</v>
      </c>
      <c r="K64" s="7">
        <v>106201449</v>
      </c>
    </row>
    <row r="65" spans="1:11" ht="12.75">
      <c r="A65" s="212" t="s">
        <v>55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10261859</v>
      </c>
      <c r="K65" s="7">
        <v>113006057</v>
      </c>
    </row>
    <row r="66" spans="1:11" ht="12.75">
      <c r="A66" s="212" t="s">
        <v>240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2221150458</v>
      </c>
      <c r="K66" s="53">
        <f>K7+K8+K40+K65</f>
        <v>2324564089</v>
      </c>
    </row>
    <row r="67" spans="1:11" ht="12.75">
      <c r="A67" s="218" t="s">
        <v>90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613050041</v>
      </c>
      <c r="K67" s="8">
        <v>616066581</v>
      </c>
    </row>
    <row r="68" spans="1:11" ht="12.75">
      <c r="A68" s="201" t="s">
        <v>57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5" t="s">
        <v>190</v>
      </c>
      <c r="B69" s="206"/>
      <c r="C69" s="206"/>
      <c r="D69" s="206"/>
      <c r="E69" s="206"/>
      <c r="F69" s="206"/>
      <c r="G69" s="206"/>
      <c r="H69" s="223"/>
      <c r="I69" s="3">
        <v>62</v>
      </c>
      <c r="J69" s="54">
        <f>J70+J71+J72+J78+J79+J82+J85</f>
        <v>678864496</v>
      </c>
      <c r="K69" s="54">
        <f>K70+K71+K72+K78+K79+K82+K85</f>
        <v>780080859</v>
      </c>
    </row>
    <row r="70" spans="1:11" ht="12.75">
      <c r="A70" s="209" t="s">
        <v>140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229381200</v>
      </c>
      <c r="K70" s="7">
        <v>286726500</v>
      </c>
    </row>
    <row r="71" spans="1:11" ht="12.75">
      <c r="A71" s="209" t="s">
        <v>141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0</v>
      </c>
      <c r="K71" s="7">
        <v>83150685</v>
      </c>
    </row>
    <row r="72" spans="1:11" ht="12.75">
      <c r="A72" s="209" t="s">
        <v>142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431585358</v>
      </c>
      <c r="K72" s="53">
        <f>K73+K74-K75+K76+K77</f>
        <v>431585358</v>
      </c>
    </row>
    <row r="73" spans="1:11" ht="12.75">
      <c r="A73" s="209" t="s">
        <v>143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11486600</v>
      </c>
      <c r="K73" s="7">
        <v>11486600</v>
      </c>
    </row>
    <row r="74" spans="1:11" ht="12.75">
      <c r="A74" s="209" t="s">
        <v>144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0</v>
      </c>
      <c r="K74" s="7">
        <v>0</v>
      </c>
    </row>
    <row r="75" spans="1:11" ht="12.75">
      <c r="A75" s="209" t="s">
        <v>132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0</v>
      </c>
      <c r="K75" s="7">
        <v>0</v>
      </c>
    </row>
    <row r="76" spans="1:11" ht="12.75">
      <c r="A76" s="209" t="s">
        <v>133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307335345</v>
      </c>
      <c r="K76" s="7">
        <v>307335345</v>
      </c>
    </row>
    <row r="77" spans="1:11" ht="12.75">
      <c r="A77" s="209" t="s">
        <v>134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112763413</v>
      </c>
      <c r="K77" s="7">
        <v>112763413</v>
      </c>
    </row>
    <row r="78" spans="1:11" ht="12.75">
      <c r="A78" s="209" t="s">
        <v>135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15037718</v>
      </c>
      <c r="K78" s="7">
        <v>15037718</v>
      </c>
    </row>
    <row r="79" spans="1:11" ht="12.75">
      <c r="A79" s="209" t="s">
        <v>237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0</v>
      </c>
      <c r="K79" s="53">
        <f>K80-K81</f>
        <v>2860220</v>
      </c>
    </row>
    <row r="80" spans="1:11" ht="12.75">
      <c r="A80" s="215" t="s">
        <v>168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0</v>
      </c>
      <c r="K80" s="7">
        <v>2860220</v>
      </c>
    </row>
    <row r="81" spans="1:11" ht="12.75">
      <c r="A81" s="215" t="s">
        <v>169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0</v>
      </c>
      <c r="K81" s="7">
        <v>0</v>
      </c>
    </row>
    <row r="82" spans="1:11" ht="12.75">
      <c r="A82" s="209" t="s">
        <v>238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2860220</v>
      </c>
      <c r="K82" s="53">
        <f>K83-K84</f>
        <v>-39279622</v>
      </c>
    </row>
    <row r="83" spans="1:11" ht="12.75">
      <c r="A83" s="215" t="s">
        <v>170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2860220</v>
      </c>
      <c r="K83" s="7">
        <v>0</v>
      </c>
    </row>
    <row r="84" spans="1:11" ht="12.75">
      <c r="A84" s="215" t="s">
        <v>171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39279622</v>
      </c>
    </row>
    <row r="85" spans="1:11" ht="12.75">
      <c r="A85" s="209" t="s">
        <v>172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0</v>
      </c>
      <c r="K85" s="7">
        <v>0</v>
      </c>
    </row>
    <row r="86" spans="1:11" ht="12.75">
      <c r="A86" s="212" t="s">
        <v>18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6282000</v>
      </c>
      <c r="K86" s="53">
        <f>SUM(K87:K89)</f>
        <v>1124887</v>
      </c>
    </row>
    <row r="87" spans="1:11" ht="12.75">
      <c r="A87" s="209" t="s">
        <v>128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6282000</v>
      </c>
      <c r="K87" s="7">
        <v>1124887</v>
      </c>
    </row>
    <row r="88" spans="1:11" ht="12.75">
      <c r="A88" s="209" t="s">
        <v>129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>
      <c r="A89" s="209" t="s">
        <v>130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0</v>
      </c>
      <c r="K89" s="7">
        <v>0</v>
      </c>
    </row>
    <row r="90" spans="1:11" ht="12.75">
      <c r="A90" s="212" t="s">
        <v>19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336485580</v>
      </c>
      <c r="K90" s="53">
        <f>SUM(K91:K99)</f>
        <v>507998585</v>
      </c>
    </row>
    <row r="91" spans="1:11" ht="12.75">
      <c r="A91" s="209" t="s">
        <v>131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>
      <c r="A92" s="209" t="s">
        <v>242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0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243298205</v>
      </c>
      <c r="K93" s="7">
        <v>414270051</v>
      </c>
    </row>
    <row r="94" spans="1:11" ht="12.75">
      <c r="A94" s="209" t="s">
        <v>243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244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93187375</v>
      </c>
      <c r="K95" s="7">
        <v>93728534</v>
      </c>
    </row>
    <row r="96" spans="1:11" ht="12.75">
      <c r="A96" s="209" t="s">
        <v>245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93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ht="12.75">
      <c r="A98" s="209" t="s">
        <v>91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0</v>
      </c>
      <c r="K98" s="7">
        <v>0</v>
      </c>
    </row>
    <row r="99" spans="1:11" ht="12.75">
      <c r="A99" s="209" t="s">
        <v>92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12" t="s">
        <v>20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1199518382</v>
      </c>
      <c r="K100" s="53">
        <f>SUM(K101:K112)</f>
        <v>1035359758</v>
      </c>
    </row>
    <row r="101" spans="1:11" ht="12.75">
      <c r="A101" s="209" t="s">
        <v>131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20086020</v>
      </c>
      <c r="K101" s="53">
        <v>43473266</v>
      </c>
    </row>
    <row r="102" spans="1:11" ht="12.75">
      <c r="A102" s="209" t="s">
        <v>242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12819870</v>
      </c>
      <c r="K102" s="7">
        <v>1232980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429766197</v>
      </c>
      <c r="K103" s="7">
        <v>380105073</v>
      </c>
    </row>
    <row r="104" spans="1:11" ht="12.75">
      <c r="A104" s="209" t="s">
        <v>243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135030287</v>
      </c>
      <c r="K104" s="7">
        <v>145884812</v>
      </c>
    </row>
    <row r="105" spans="1:11" ht="12.75">
      <c r="A105" s="209" t="s">
        <v>244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365331524</v>
      </c>
      <c r="K105" s="7">
        <v>370249881</v>
      </c>
    </row>
    <row r="106" spans="1:11" ht="12.75">
      <c r="A106" s="209" t="s">
        <v>245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210105783</v>
      </c>
      <c r="K106" s="7">
        <v>36818519</v>
      </c>
    </row>
    <row r="107" spans="1:11" ht="12.75">
      <c r="A107" s="209" t="s">
        <v>93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0</v>
      </c>
      <c r="K107" s="7">
        <v>0</v>
      </c>
    </row>
    <row r="108" spans="1:11" ht="12.75">
      <c r="A108" s="209" t="s">
        <v>94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4227713</v>
      </c>
      <c r="K108" s="7">
        <v>15070284</v>
      </c>
    </row>
    <row r="109" spans="1:11" ht="12.75">
      <c r="A109" s="209" t="s">
        <v>95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6663521</v>
      </c>
      <c r="K109" s="7">
        <v>7018268</v>
      </c>
    </row>
    <row r="110" spans="1:11" ht="12.75">
      <c r="A110" s="209" t="s">
        <v>98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1899762</v>
      </c>
      <c r="K110" s="7">
        <v>1899762</v>
      </c>
    </row>
    <row r="111" spans="1:11" ht="12.75">
      <c r="A111" s="209" t="s">
        <v>96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97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13587705</v>
      </c>
      <c r="K112" s="7">
        <v>33606913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0</v>
      </c>
      <c r="K113" s="7">
        <v>0</v>
      </c>
    </row>
    <row r="114" spans="1:11" ht="12.75">
      <c r="A114" s="212" t="s">
        <v>24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2221150458</v>
      </c>
      <c r="K114" s="53">
        <f>K69+K86+K90+K100+K113</f>
        <v>2324564089</v>
      </c>
    </row>
    <row r="115" spans="1:11" ht="12.75">
      <c r="A115" s="198" t="s">
        <v>56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>
        <v>613050040.6700001</v>
      </c>
      <c r="K115" s="8">
        <v>616066581.22</v>
      </c>
    </row>
    <row r="116" spans="1:11" ht="12.75">
      <c r="A116" s="201" t="s">
        <v>309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185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7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/>
      <c r="K119" s="8"/>
    </row>
    <row r="120" spans="1:11" ht="12.75">
      <c r="A120" s="194" t="s">
        <v>310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6" t="s">
        <v>339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58</v>
      </c>
      <c r="B4" s="251"/>
      <c r="C4" s="251"/>
      <c r="D4" s="251"/>
      <c r="E4" s="251"/>
      <c r="F4" s="251"/>
      <c r="G4" s="251"/>
      <c r="H4" s="251"/>
      <c r="I4" s="58" t="s">
        <v>278</v>
      </c>
      <c r="J4" s="252" t="s">
        <v>318</v>
      </c>
      <c r="K4" s="252"/>
      <c r="L4" s="252" t="s">
        <v>319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25</v>
      </c>
      <c r="B7" s="206"/>
      <c r="C7" s="206"/>
      <c r="D7" s="206"/>
      <c r="E7" s="206"/>
      <c r="F7" s="206"/>
      <c r="G7" s="206"/>
      <c r="H7" s="223"/>
      <c r="I7" s="3">
        <v>111</v>
      </c>
      <c r="J7" s="54">
        <f>SUM(J8:J9)</f>
        <v>674937023</v>
      </c>
      <c r="K7" s="54">
        <f>SUM(K8:K9)</f>
        <v>413085784.05999994</v>
      </c>
      <c r="L7" s="54">
        <f>SUM(L8:L9)</f>
        <v>588626160</v>
      </c>
      <c r="M7" s="54">
        <f>SUM(M8:M9)</f>
        <v>339607369</v>
      </c>
    </row>
    <row r="8" spans="1:13" ht="12.75">
      <c r="A8" s="212" t="s">
        <v>151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658440643</v>
      </c>
      <c r="K8" s="7">
        <v>405256405.21999997</v>
      </c>
      <c r="L8" s="7">
        <v>570058554</v>
      </c>
      <c r="M8" s="7">
        <v>328368359</v>
      </c>
    </row>
    <row r="9" spans="1:13" ht="12.75">
      <c r="A9" s="212" t="s">
        <v>102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16496380</v>
      </c>
      <c r="K9" s="7">
        <v>7829378.84</v>
      </c>
      <c r="L9" s="7">
        <v>18567606</v>
      </c>
      <c r="M9" s="7">
        <v>11239010</v>
      </c>
    </row>
    <row r="10" spans="1:13" ht="12.75">
      <c r="A10" s="212" t="s">
        <v>11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616244534</v>
      </c>
      <c r="K10" s="53">
        <f>K11+K12+K16+K20+K21+K22+K25+K26</f>
        <v>374901350.93</v>
      </c>
      <c r="L10" s="53">
        <f>L11+L12+L16+L20+L21+L22+L25+L26</f>
        <v>597206714</v>
      </c>
      <c r="M10" s="53">
        <f>M11+M12+M16+M20+M21+M22+M25+M26</f>
        <v>348122754</v>
      </c>
    </row>
    <row r="11" spans="1:13" ht="12.75">
      <c r="A11" s="212" t="s">
        <v>103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40990026</v>
      </c>
      <c r="K11" s="7">
        <v>27888994.73000002</v>
      </c>
      <c r="L11" s="7">
        <v>17586295</v>
      </c>
      <c r="M11" s="7">
        <v>31029725</v>
      </c>
    </row>
    <row r="12" spans="1:13" ht="12.75">
      <c r="A12" s="212" t="s">
        <v>21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379465587</v>
      </c>
      <c r="K12" s="53">
        <f>SUM(K13:K15)</f>
        <v>242859063</v>
      </c>
      <c r="L12" s="53">
        <f>SUM(L13:L15)</f>
        <v>369241183</v>
      </c>
      <c r="M12" s="53">
        <f>SUM(M13:M15)</f>
        <v>193425025</v>
      </c>
    </row>
    <row r="13" spans="1:13" ht="12.75">
      <c r="A13" s="209" t="s">
        <v>145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80904426</v>
      </c>
      <c r="K13" s="7">
        <v>44328471</v>
      </c>
      <c r="L13" s="7">
        <v>100541252</v>
      </c>
      <c r="M13" s="7">
        <v>50602772</v>
      </c>
    </row>
    <row r="14" spans="1:13" ht="12.75">
      <c r="A14" s="209" t="s">
        <v>146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69737154</v>
      </c>
      <c r="K14" s="7">
        <v>48855101</v>
      </c>
      <c r="L14" s="7">
        <v>46658844</v>
      </c>
      <c r="M14" s="7">
        <v>29042975</v>
      </c>
    </row>
    <row r="15" spans="1:13" ht="12.75">
      <c r="A15" s="209" t="s">
        <v>60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228824007</v>
      </c>
      <c r="K15" s="7">
        <v>149675491</v>
      </c>
      <c r="L15" s="7">
        <v>222041087</v>
      </c>
      <c r="M15" s="7">
        <v>113779278</v>
      </c>
    </row>
    <row r="16" spans="1:13" ht="12.75">
      <c r="A16" s="212" t="s">
        <v>22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119348207</v>
      </c>
      <c r="K16" s="53">
        <f>SUM(K17:K19)</f>
        <v>63461944</v>
      </c>
      <c r="L16" s="53">
        <f>SUM(L17:L19)</f>
        <v>96871699</v>
      </c>
      <c r="M16" s="53">
        <f>SUM(M17:M19)</f>
        <v>53881525</v>
      </c>
    </row>
    <row r="17" spans="1:13" ht="12.75">
      <c r="A17" s="209" t="s">
        <v>61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69843975</v>
      </c>
      <c r="K17" s="7">
        <v>38346946</v>
      </c>
      <c r="L17" s="7">
        <v>59936341</v>
      </c>
      <c r="M17" s="7">
        <v>34665543</v>
      </c>
    </row>
    <row r="18" spans="1:13" ht="12.75">
      <c r="A18" s="209" t="s">
        <v>62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32993482</v>
      </c>
      <c r="K18" s="7">
        <v>16805988</v>
      </c>
      <c r="L18" s="7">
        <v>24059052</v>
      </c>
      <c r="M18" s="7">
        <v>12648814</v>
      </c>
    </row>
    <row r="19" spans="1:13" ht="12.75">
      <c r="A19" s="209" t="s">
        <v>63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16510750</v>
      </c>
      <c r="K19" s="7">
        <v>8309010</v>
      </c>
      <c r="L19" s="7">
        <v>12876306</v>
      </c>
      <c r="M19" s="7">
        <v>6567168</v>
      </c>
    </row>
    <row r="20" spans="1:13" ht="12.75">
      <c r="A20" s="212" t="s">
        <v>104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25563363</v>
      </c>
      <c r="K20" s="7">
        <v>12689292.43</v>
      </c>
      <c r="L20" s="7">
        <v>25033234</v>
      </c>
      <c r="M20" s="7">
        <v>12312519</v>
      </c>
    </row>
    <row r="21" spans="1:13" ht="12.75">
      <c r="A21" s="212" t="s">
        <v>105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45561121</v>
      </c>
      <c r="K21" s="7">
        <v>27223751.700000003</v>
      </c>
      <c r="L21" s="7">
        <v>68430815</v>
      </c>
      <c r="M21" s="7">
        <v>44020775</v>
      </c>
    </row>
    <row r="22" spans="1:13" ht="12.75">
      <c r="A22" s="212" t="s">
        <v>23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96306</v>
      </c>
      <c r="K22" s="53">
        <f>SUM(K23:K24)</f>
        <v>20582.61</v>
      </c>
      <c r="L22" s="53">
        <f>SUM(L23:L24)</f>
        <v>31</v>
      </c>
      <c r="M22" s="53">
        <f>SUM(M23:M24)</f>
        <v>31</v>
      </c>
    </row>
    <row r="23" spans="1:13" ht="12.75">
      <c r="A23" s="209" t="s">
        <v>136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137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96306</v>
      </c>
      <c r="K24" s="7">
        <v>20582.61</v>
      </c>
      <c r="L24" s="7">
        <v>31</v>
      </c>
      <c r="M24" s="7">
        <v>31</v>
      </c>
    </row>
    <row r="25" spans="1:13" ht="12.75">
      <c r="A25" s="212" t="s">
        <v>106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2" t="s">
        <v>49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5219924</v>
      </c>
      <c r="K26" s="7">
        <v>757722.46</v>
      </c>
      <c r="L26" s="7">
        <v>20043457</v>
      </c>
      <c r="M26" s="7">
        <v>13453154</v>
      </c>
    </row>
    <row r="27" spans="1:13" ht="12.75">
      <c r="A27" s="212" t="s">
        <v>212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1161730</v>
      </c>
      <c r="K27" s="53">
        <f>SUM(K28:K32)</f>
        <v>831307.27</v>
      </c>
      <c r="L27" s="53">
        <f>SUM(L28:L32)</f>
        <v>192426</v>
      </c>
      <c r="M27" s="53">
        <f>SUM(M28:M32)</f>
        <v>192142</v>
      </c>
    </row>
    <row r="28" spans="1:13" ht="25.5" customHeight="1">
      <c r="A28" s="212" t="s">
        <v>226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0</v>
      </c>
      <c r="K28" s="7">
        <v>-204253</v>
      </c>
      <c r="L28" s="7">
        <v>192142</v>
      </c>
      <c r="M28" s="7">
        <v>192142</v>
      </c>
    </row>
    <row r="29" spans="1:13" ht="27.75" customHeight="1">
      <c r="A29" s="212" t="s">
        <v>154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1161730</v>
      </c>
      <c r="K29" s="7">
        <v>1035560.27</v>
      </c>
      <c r="L29" s="7">
        <v>284</v>
      </c>
      <c r="M29" s="7">
        <v>0</v>
      </c>
    </row>
    <row r="30" spans="1:13" ht="12.75">
      <c r="A30" s="212" t="s">
        <v>138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2" t="s">
        <v>222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2" t="s">
        <v>139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2" t="s">
        <v>213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31055855</v>
      </c>
      <c r="K33" s="53">
        <f>SUM(K34:K37)</f>
        <v>22573411.73</v>
      </c>
      <c r="L33" s="53">
        <f>SUM(L34:L37)</f>
        <v>30891494</v>
      </c>
      <c r="M33" s="53">
        <f>SUM(M34:M37)</f>
        <v>12418523</v>
      </c>
    </row>
    <row r="34" spans="1:13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>
        <v>-352285.88</v>
      </c>
      <c r="L34" s="7">
        <v>0</v>
      </c>
      <c r="M34" s="7">
        <v>0</v>
      </c>
    </row>
    <row r="35" spans="1:13" ht="12.75">
      <c r="A35" s="212" t="s">
        <v>64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31055855</v>
      </c>
      <c r="K35" s="7">
        <v>22930113.45</v>
      </c>
      <c r="L35" s="7">
        <v>30891494</v>
      </c>
      <c r="M35" s="7">
        <v>12418523</v>
      </c>
    </row>
    <row r="36" spans="1:13" ht="12.75">
      <c r="A36" s="212" t="s">
        <v>223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>
        <v>-4415.84</v>
      </c>
      <c r="L36" s="7">
        <v>0</v>
      </c>
      <c r="M36" s="7">
        <v>0</v>
      </c>
    </row>
    <row r="37" spans="1:13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2" t="s">
        <v>194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2" t="s">
        <v>195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224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225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214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676098753</v>
      </c>
      <c r="K42" s="53">
        <f>K7+K27+K38+K40</f>
        <v>413917091.3299999</v>
      </c>
      <c r="L42" s="53">
        <f>L7+L27+L38+L40</f>
        <v>588818586</v>
      </c>
      <c r="M42" s="53">
        <f>M7+M27+M38+M40</f>
        <v>339799511</v>
      </c>
    </row>
    <row r="43" spans="1:13" ht="12.75">
      <c r="A43" s="212" t="s">
        <v>215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647300389</v>
      </c>
      <c r="K43" s="53">
        <f>K10+K33+K39+K41</f>
        <v>397474762.66</v>
      </c>
      <c r="L43" s="53">
        <f>L10+L33+L39+L41</f>
        <v>628098208</v>
      </c>
      <c r="M43" s="53">
        <f>M10+M33+M39+M41</f>
        <v>360541277</v>
      </c>
    </row>
    <row r="44" spans="1:13" ht="12.75">
      <c r="A44" s="212" t="s">
        <v>235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28798364</v>
      </c>
      <c r="K44" s="53">
        <f>K42-K43</f>
        <v>16442328.669999897</v>
      </c>
      <c r="L44" s="53">
        <f>L42-L43</f>
        <v>-39279622</v>
      </c>
      <c r="M44" s="53">
        <f>M42-M43</f>
        <v>-20741766</v>
      </c>
    </row>
    <row r="45" spans="1:13" ht="12.75">
      <c r="A45" s="215" t="s">
        <v>217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28798364</v>
      </c>
      <c r="K45" s="53">
        <f>IF(K42&gt;K43,K42-K43,0)</f>
        <v>16442328.669999897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218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39279622</v>
      </c>
      <c r="M46" s="53">
        <f>IF(M43&gt;M42,M43-M42,0)</f>
        <v>20741766</v>
      </c>
    </row>
    <row r="47" spans="1:13" ht="12.75">
      <c r="A47" s="212" t="s">
        <v>216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5759673</v>
      </c>
      <c r="K47" s="7">
        <v>3289466.09</v>
      </c>
      <c r="L47" s="7"/>
      <c r="M47" s="7"/>
    </row>
    <row r="48" spans="1:13" ht="12.75">
      <c r="A48" s="212" t="s">
        <v>236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23038691</v>
      </c>
      <c r="K48" s="53">
        <f>K44-K47</f>
        <v>13152862.579999898</v>
      </c>
      <c r="L48" s="53">
        <f>L44-L47</f>
        <v>-39279622</v>
      </c>
      <c r="M48" s="53">
        <f>M44-M47</f>
        <v>-20741766</v>
      </c>
    </row>
    <row r="49" spans="1:13" ht="12.75">
      <c r="A49" s="215" t="s">
        <v>191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23038691</v>
      </c>
      <c r="K49" s="53">
        <f>IF(K48&gt;0,K48,0)</f>
        <v>13152862.579999898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219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39279622</v>
      </c>
      <c r="M50" s="61">
        <f>IF(M48&lt;0,-M48,0)</f>
        <v>20741766</v>
      </c>
    </row>
    <row r="51" spans="1:13" ht="12.75" customHeight="1">
      <c r="A51" s="201" t="s">
        <v>311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186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4" t="s">
        <v>233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234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01" t="s">
        <v>188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203</v>
      </c>
      <c r="B56" s="206"/>
      <c r="C56" s="206"/>
      <c r="D56" s="206"/>
      <c r="E56" s="206"/>
      <c r="F56" s="206"/>
      <c r="G56" s="206"/>
      <c r="H56" s="223"/>
      <c r="I56" s="9">
        <v>157</v>
      </c>
      <c r="J56" s="53">
        <v>23038691</v>
      </c>
      <c r="K56" s="53">
        <v>13152862.579999898</v>
      </c>
      <c r="L56" s="6">
        <v>-39279622</v>
      </c>
      <c r="M56" s="6">
        <f>+M48</f>
        <v>-20741766</v>
      </c>
    </row>
    <row r="57" spans="1:13" ht="12.75">
      <c r="A57" s="212" t="s">
        <v>220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227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228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44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229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230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231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232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221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192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193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23038691</v>
      </c>
      <c r="K67" s="61">
        <f>K56+K66</f>
        <v>13152862.579999898</v>
      </c>
      <c r="L67" s="61">
        <f>L56+L66</f>
        <v>-39279622</v>
      </c>
      <c r="M67" s="61">
        <f>M56+M66</f>
        <v>-20741766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233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234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10:H10"/>
    <mergeCell ref="A11:H11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8:H18"/>
    <mergeCell ref="A19:H19"/>
    <mergeCell ref="A20:H20"/>
    <mergeCell ref="A21:H21"/>
    <mergeCell ref="A22:H22"/>
    <mergeCell ref="A23:H23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56:K56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5" t="s">
        <v>163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 customHeight="1">
      <c r="A3" s="250" t="s">
        <v>340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3.25">
      <c r="A4" s="257" t="s">
        <v>58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282</v>
      </c>
      <c r="K5" s="69" t="s">
        <v>283</v>
      </c>
    </row>
    <row r="6" spans="1:11" ht="12.75">
      <c r="A6" s="201" t="s">
        <v>155</v>
      </c>
      <c r="B6" s="202"/>
      <c r="C6" s="202"/>
      <c r="D6" s="202"/>
      <c r="E6" s="202"/>
      <c r="F6" s="202"/>
      <c r="G6" s="202"/>
      <c r="H6" s="202"/>
      <c r="I6" s="253"/>
      <c r="J6" s="253"/>
      <c r="K6" s="254"/>
    </row>
    <row r="7" spans="1:11" ht="12.75">
      <c r="A7" s="209" t="s">
        <v>39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28798364</v>
      </c>
      <c r="K7" s="127">
        <v>-39279622</v>
      </c>
    </row>
    <row r="8" spans="1:11" ht="12.75">
      <c r="A8" s="209" t="s">
        <v>40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25563363</v>
      </c>
      <c r="K8" s="7">
        <v>25033234</v>
      </c>
    </row>
    <row r="9" spans="1:11" ht="12.75">
      <c r="A9" s="209" t="s">
        <v>41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0</v>
      </c>
      <c r="K9" s="7">
        <v>111547672</v>
      </c>
    </row>
    <row r="10" spans="1:11" ht="12.75">
      <c r="A10" s="209" t="s">
        <v>42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0</v>
      </c>
      <c r="K10" s="7">
        <v>0</v>
      </c>
    </row>
    <row r="11" spans="1:11" ht="12.75">
      <c r="A11" s="209" t="s">
        <v>43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34472716</v>
      </c>
      <c r="K11" s="7">
        <v>24060631</v>
      </c>
    </row>
    <row r="12" spans="1:11" ht="12.75">
      <c r="A12" s="209" t="s">
        <v>50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0</v>
      </c>
      <c r="K12" s="7">
        <v>0</v>
      </c>
    </row>
    <row r="13" spans="1:11" ht="12.75">
      <c r="A13" s="212" t="s">
        <v>156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SUM(J7:J11)</f>
        <v>88834443</v>
      </c>
      <c r="K13" s="64">
        <f>SUM(K7:K11)</f>
        <v>121361915</v>
      </c>
    </row>
    <row r="14" spans="1:11" ht="12.75">
      <c r="A14" s="209" t="s">
        <v>51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100590936</v>
      </c>
      <c r="K14" s="7">
        <v>0</v>
      </c>
    </row>
    <row r="15" spans="1:11" ht="12.75">
      <c r="A15" s="209" t="s">
        <v>52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6416274</v>
      </c>
      <c r="K15" s="7">
        <v>61303583</v>
      </c>
    </row>
    <row r="16" spans="1:11" ht="12.75">
      <c r="A16" s="209" t="s">
        <v>53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0</v>
      </c>
      <c r="K16" s="7">
        <v>0</v>
      </c>
    </row>
    <row r="17" spans="1:11" ht="12.75">
      <c r="A17" s="209" t="s">
        <v>54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21451429</v>
      </c>
      <c r="K17" s="127">
        <v>111299219</v>
      </c>
    </row>
    <row r="18" spans="1:11" ht="12.75">
      <c r="A18" s="212" t="s">
        <v>157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128458639</v>
      </c>
      <c r="K18" s="64">
        <f>SUM(K14:K17)</f>
        <v>172602802</v>
      </c>
    </row>
    <row r="19" spans="1:11" ht="12.75">
      <c r="A19" s="212" t="s">
        <v>35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2" t="s">
        <v>36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39624196</v>
      </c>
      <c r="K20" s="64">
        <f>IF(K18&gt;K13,K18-K13,0)</f>
        <v>51240887</v>
      </c>
    </row>
    <row r="21" spans="1:11" ht="12.75">
      <c r="A21" s="201" t="s">
        <v>158</v>
      </c>
      <c r="B21" s="202"/>
      <c r="C21" s="202"/>
      <c r="D21" s="202"/>
      <c r="E21" s="202"/>
      <c r="F21" s="202"/>
      <c r="G21" s="202"/>
      <c r="H21" s="202"/>
      <c r="I21" s="253"/>
      <c r="J21" s="253"/>
      <c r="K21" s="254"/>
    </row>
    <row r="22" spans="1:11" ht="12.75">
      <c r="A22" s="209" t="s">
        <v>177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1546810</v>
      </c>
      <c r="K22" s="7">
        <v>4284760</v>
      </c>
    </row>
    <row r="23" spans="1:11" ht="12.75">
      <c r="A23" s="209" t="s">
        <v>178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16146253</v>
      </c>
      <c r="K23" s="7">
        <v>11959173</v>
      </c>
    </row>
    <row r="24" spans="1:11" ht="12.75">
      <c r="A24" s="209" t="s">
        <v>179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1021319</v>
      </c>
      <c r="K24" s="7">
        <v>996753</v>
      </c>
    </row>
    <row r="25" spans="1:11" ht="12.75">
      <c r="A25" s="209" t="s">
        <v>180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0</v>
      </c>
      <c r="K25" s="7">
        <v>0</v>
      </c>
    </row>
    <row r="26" spans="1:11" ht="12.75">
      <c r="A26" s="209" t="s">
        <v>181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0</v>
      </c>
      <c r="K26" s="7">
        <v>0</v>
      </c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18714382</v>
      </c>
      <c r="K27" s="64">
        <f>SUM(K22:K26)</f>
        <v>17240686</v>
      </c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11536808</v>
      </c>
      <c r="K28" s="7">
        <v>5170396</v>
      </c>
    </row>
    <row r="29" spans="1:11" ht="12.75">
      <c r="A29" s="209" t="s">
        <v>115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125037689</v>
      </c>
      <c r="K29" s="7">
        <v>42491925</v>
      </c>
    </row>
    <row r="30" spans="1:11" ht="12.75">
      <c r="A30" s="209" t="s">
        <v>15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0</v>
      </c>
      <c r="K30" s="7">
        <v>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136574497</v>
      </c>
      <c r="K31" s="64">
        <f>SUM(K28:K30)</f>
        <v>47662321</v>
      </c>
    </row>
    <row r="32" spans="1:11" ht="12.75">
      <c r="A32" s="212" t="s">
        <v>37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38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117860115</v>
      </c>
      <c r="K33" s="64">
        <f>IF(K31&gt;K27,K31-K27,0)</f>
        <v>30421635</v>
      </c>
    </row>
    <row r="34" spans="1:11" ht="12.75">
      <c r="A34" s="201" t="s">
        <v>159</v>
      </c>
      <c r="B34" s="202"/>
      <c r="C34" s="202"/>
      <c r="D34" s="202"/>
      <c r="E34" s="202"/>
      <c r="F34" s="202"/>
      <c r="G34" s="202"/>
      <c r="H34" s="202"/>
      <c r="I34" s="253"/>
      <c r="J34" s="253"/>
      <c r="K34" s="254"/>
    </row>
    <row r="35" spans="1:11" ht="12.75">
      <c r="A35" s="209" t="s">
        <v>173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116020828</v>
      </c>
      <c r="K35" s="7">
        <v>169938350</v>
      </c>
    </row>
    <row r="36" spans="1:11" ht="12.75">
      <c r="A36" s="209" t="s">
        <v>28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402122442</v>
      </c>
      <c r="K36" s="7">
        <v>412843486</v>
      </c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0</v>
      </c>
      <c r="K37" s="7">
        <v>0</v>
      </c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518143270</v>
      </c>
      <c r="K38" s="53">
        <f>SUM(K35:K37)</f>
        <v>582781836</v>
      </c>
    </row>
    <row r="39" spans="1:11" ht="12.75">
      <c r="A39" s="209" t="s">
        <v>30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329109039</v>
      </c>
      <c r="K39" s="7">
        <v>481009152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0</v>
      </c>
      <c r="K40" s="7">
        <v>0</v>
      </c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11740021</v>
      </c>
      <c r="K41" s="7">
        <v>0</v>
      </c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149098</v>
      </c>
      <c r="K42" s="7">
        <v>0</v>
      </c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0</v>
      </c>
      <c r="K43" s="7">
        <v>0</v>
      </c>
    </row>
    <row r="44" spans="1:11" ht="12.75">
      <c r="A44" s="212" t="s">
        <v>68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340998158</v>
      </c>
      <c r="K44" s="53">
        <f>SUM(K39:K43)</f>
        <v>481009152</v>
      </c>
    </row>
    <row r="45" spans="1:11" ht="12.75">
      <c r="A45" s="212" t="s">
        <v>16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177145112</v>
      </c>
      <c r="K45" s="64">
        <f>IF(K38&gt;K44,K38-K44,0)</f>
        <v>101772684</v>
      </c>
    </row>
    <row r="46" spans="1:11" ht="12.75">
      <c r="A46" s="212" t="s">
        <v>17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69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19660801</v>
      </c>
      <c r="K47" s="64">
        <f>IF(K19-K20+K32-K33+K45-K46&gt;0,K19-K20+K32-K33+K45-K46,0)</f>
        <v>20110162</v>
      </c>
    </row>
    <row r="48" spans="1:11" ht="12.75">
      <c r="A48" s="209" t="s">
        <v>70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0</v>
      </c>
    </row>
    <row r="49" spans="1:11" ht="12.75">
      <c r="A49" s="209" t="s">
        <v>160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40292162</v>
      </c>
      <c r="K49" s="127">
        <v>86091287</v>
      </c>
    </row>
    <row r="50" spans="1:11" ht="12.75">
      <c r="A50" s="209" t="s">
        <v>174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19660801</v>
      </c>
      <c r="K50" s="7">
        <v>20110162</v>
      </c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0</v>
      </c>
      <c r="K51" s="7">
        <v>0</v>
      </c>
    </row>
    <row r="52" spans="1:11" ht="12.75">
      <c r="A52" s="191" t="s">
        <v>176</v>
      </c>
      <c r="B52" s="192"/>
      <c r="C52" s="192"/>
      <c r="D52" s="192"/>
      <c r="E52" s="192"/>
      <c r="F52" s="192"/>
      <c r="G52" s="192"/>
      <c r="H52" s="192"/>
      <c r="I52" s="4">
        <v>44</v>
      </c>
      <c r="J52" s="65">
        <f>J49+J50-J51</f>
        <v>59952963</v>
      </c>
      <c r="K52" s="61">
        <f>K49+K50-K51</f>
        <v>106201449</v>
      </c>
    </row>
  </sheetData>
  <sheetProtection/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14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1:K33 J18:K20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4" t="s">
        <v>338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7" t="s">
        <v>58</v>
      </c>
      <c r="B4" s="257"/>
      <c r="C4" s="257"/>
      <c r="D4" s="257"/>
      <c r="E4" s="257"/>
      <c r="F4" s="257"/>
      <c r="G4" s="257"/>
      <c r="H4" s="257"/>
      <c r="I4" s="66" t="s">
        <v>278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282</v>
      </c>
      <c r="K5" s="73" t="s">
        <v>283</v>
      </c>
    </row>
    <row r="6" spans="1:11" ht="12.75">
      <c r="A6" s="201" t="s">
        <v>155</v>
      </c>
      <c r="B6" s="202"/>
      <c r="C6" s="202"/>
      <c r="D6" s="202"/>
      <c r="E6" s="202"/>
      <c r="F6" s="202"/>
      <c r="G6" s="202"/>
      <c r="H6" s="202"/>
      <c r="I6" s="253"/>
      <c r="J6" s="253"/>
      <c r="K6" s="254"/>
    </row>
    <row r="7" spans="1:11" ht="12.75">
      <c r="A7" s="209" t="s">
        <v>198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118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119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120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121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197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122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123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124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125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126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127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107</v>
      </c>
      <c r="B20" s="259"/>
      <c r="C20" s="259"/>
      <c r="D20" s="259"/>
      <c r="E20" s="259"/>
      <c r="F20" s="259"/>
      <c r="G20" s="259"/>
      <c r="H20" s="26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108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1" t="s">
        <v>158</v>
      </c>
      <c r="B22" s="202"/>
      <c r="C22" s="202"/>
      <c r="D22" s="202"/>
      <c r="E22" s="202"/>
      <c r="F22" s="202"/>
      <c r="G22" s="202"/>
      <c r="H22" s="202"/>
      <c r="I22" s="253"/>
      <c r="J22" s="253"/>
      <c r="K22" s="254"/>
    </row>
    <row r="23" spans="1:11" ht="12.75">
      <c r="A23" s="209" t="s">
        <v>164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165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166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109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110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1" t="s">
        <v>159</v>
      </c>
      <c r="B35" s="202"/>
      <c r="C35" s="202"/>
      <c r="D35" s="202"/>
      <c r="E35" s="202"/>
      <c r="F35" s="202"/>
      <c r="G35" s="202"/>
      <c r="H35" s="202"/>
      <c r="I35" s="253">
        <v>0</v>
      </c>
      <c r="J35" s="253"/>
      <c r="K35" s="254"/>
    </row>
    <row r="36" spans="1:11" ht="12.75">
      <c r="A36" s="209" t="s">
        <v>173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28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29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48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30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31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32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33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34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161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148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14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174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175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8" t="s">
        <v>176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1" t="s">
        <v>280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6" t="s">
        <v>281</v>
      </c>
      <c r="D2" s="266"/>
      <c r="E2" s="77">
        <v>40544</v>
      </c>
      <c r="F2" s="43" t="s">
        <v>249</v>
      </c>
      <c r="G2" s="267">
        <v>40724</v>
      </c>
      <c r="H2" s="268"/>
      <c r="I2" s="74"/>
      <c r="J2" s="74"/>
      <c r="K2" s="74"/>
      <c r="L2" s="78"/>
    </row>
    <row r="3" spans="1:11" ht="23.25">
      <c r="A3" s="269" t="s">
        <v>58</v>
      </c>
      <c r="B3" s="269"/>
      <c r="C3" s="269"/>
      <c r="D3" s="269"/>
      <c r="E3" s="269"/>
      <c r="F3" s="269"/>
      <c r="G3" s="269"/>
      <c r="H3" s="269"/>
      <c r="I3" s="81" t="s">
        <v>304</v>
      </c>
      <c r="J3" s="82" t="s">
        <v>149</v>
      </c>
      <c r="K3" s="82" t="s">
        <v>150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4">
        <v>2</v>
      </c>
      <c r="J4" s="83" t="s">
        <v>282</v>
      </c>
      <c r="K4" s="83" t="s">
        <v>283</v>
      </c>
    </row>
    <row r="5" spans="1:11" ht="12.75">
      <c r="A5" s="271" t="s">
        <v>284</v>
      </c>
      <c r="B5" s="272"/>
      <c r="C5" s="272"/>
      <c r="D5" s="272"/>
      <c r="E5" s="272"/>
      <c r="F5" s="272"/>
      <c r="G5" s="272"/>
      <c r="H5" s="272"/>
      <c r="I5" s="44">
        <v>1</v>
      </c>
      <c r="J5" s="45">
        <v>229381200</v>
      </c>
      <c r="K5" s="45">
        <v>286726500</v>
      </c>
    </row>
    <row r="6" spans="1:11" ht="12.75">
      <c r="A6" s="271" t="s">
        <v>285</v>
      </c>
      <c r="B6" s="272"/>
      <c r="C6" s="272"/>
      <c r="D6" s="272"/>
      <c r="E6" s="272"/>
      <c r="F6" s="272"/>
      <c r="G6" s="272"/>
      <c r="H6" s="272"/>
      <c r="I6" s="44">
        <v>2</v>
      </c>
      <c r="J6" s="46">
        <v>0</v>
      </c>
      <c r="K6" s="46">
        <v>83150685</v>
      </c>
    </row>
    <row r="7" spans="1:11" ht="12.75">
      <c r="A7" s="271" t="s">
        <v>286</v>
      </c>
      <c r="B7" s="272"/>
      <c r="C7" s="272"/>
      <c r="D7" s="272"/>
      <c r="E7" s="272"/>
      <c r="F7" s="272"/>
      <c r="G7" s="272"/>
      <c r="H7" s="272"/>
      <c r="I7" s="44">
        <v>3</v>
      </c>
      <c r="J7" s="46">
        <v>431585358</v>
      </c>
      <c r="K7" s="46">
        <v>431585358</v>
      </c>
    </row>
    <row r="8" spans="1:11" ht="12.75">
      <c r="A8" s="271" t="s">
        <v>287</v>
      </c>
      <c r="B8" s="272"/>
      <c r="C8" s="272"/>
      <c r="D8" s="272"/>
      <c r="E8" s="272"/>
      <c r="F8" s="272"/>
      <c r="G8" s="272"/>
      <c r="H8" s="272"/>
      <c r="I8" s="44">
        <v>4</v>
      </c>
      <c r="J8" s="46">
        <v>0</v>
      </c>
      <c r="K8" s="46">
        <v>2860220</v>
      </c>
    </row>
    <row r="9" spans="1:11" ht="12.75">
      <c r="A9" s="271" t="s">
        <v>288</v>
      </c>
      <c r="B9" s="272"/>
      <c r="C9" s="272"/>
      <c r="D9" s="272"/>
      <c r="E9" s="272"/>
      <c r="F9" s="272"/>
      <c r="G9" s="272"/>
      <c r="H9" s="272"/>
      <c r="I9" s="44">
        <v>5</v>
      </c>
      <c r="J9" s="46">
        <v>2860220</v>
      </c>
      <c r="K9" s="46">
        <v>-39279622</v>
      </c>
    </row>
    <row r="10" spans="1:11" ht="12.75">
      <c r="A10" s="271" t="s">
        <v>289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>
        <v>0</v>
      </c>
      <c r="K10" s="46">
        <v>0</v>
      </c>
    </row>
    <row r="11" spans="1:11" ht="12.75">
      <c r="A11" s="271" t="s">
        <v>290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>
        <v>0</v>
      </c>
      <c r="K11" s="46">
        <v>0</v>
      </c>
    </row>
    <row r="12" spans="1:11" ht="12.75">
      <c r="A12" s="271" t="s">
        <v>291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>
        <v>15037718</v>
      </c>
      <c r="K12" s="46">
        <v>15037718</v>
      </c>
    </row>
    <row r="13" spans="1:11" ht="12.75">
      <c r="A13" s="271" t="s">
        <v>292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/>
      <c r="K13" s="46"/>
    </row>
    <row r="14" spans="1:11" ht="12.75">
      <c r="A14" s="273" t="s">
        <v>293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9">
        <f>SUM(J5:J13)</f>
        <v>678864496</v>
      </c>
      <c r="K14" s="79">
        <f>SUM(K5:K13)</f>
        <v>780080859</v>
      </c>
    </row>
    <row r="15" spans="1:11" ht="12.75">
      <c r="A15" s="271" t="s">
        <v>294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295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296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297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298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299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/>
      <c r="K20" s="46"/>
    </row>
    <row r="21" spans="1:11" ht="12.75">
      <c r="A21" s="273" t="s">
        <v>300</v>
      </c>
      <c r="B21" s="274"/>
      <c r="C21" s="274"/>
      <c r="D21" s="274"/>
      <c r="E21" s="274"/>
      <c r="F21" s="274"/>
      <c r="G21" s="274"/>
      <c r="H21" s="274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301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/>
      <c r="K23" s="45"/>
    </row>
    <row r="24" spans="1:11" ht="17.25" customHeight="1">
      <c r="A24" s="277" t="s">
        <v>302</v>
      </c>
      <c r="B24" s="278"/>
      <c r="C24" s="278"/>
      <c r="D24" s="278"/>
      <c r="E24" s="278"/>
      <c r="F24" s="278"/>
      <c r="G24" s="278"/>
      <c r="H24" s="278"/>
      <c r="I24" s="48">
        <v>19</v>
      </c>
      <c r="J24" s="80"/>
      <c r="K24" s="80"/>
    </row>
    <row r="25" spans="1:11" ht="30" customHeight="1">
      <c r="A25" s="279" t="s">
        <v>303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279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315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2011-03-28T11:17:39Z</cp:lastPrinted>
  <dcterms:created xsi:type="dcterms:W3CDTF">2008-10-17T11:51:54Z</dcterms:created>
  <dcterms:modified xsi:type="dcterms:W3CDTF">2011-07-31T16:24:59Z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